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Unidades compartidas\Servidor Escuela\05 Experiencias y Recursos\04 Artículos de prensa y RRSS\LinkedIn\260303 Medir tiempos\"/>
    </mc:Choice>
  </mc:AlternateContent>
  <xr:revisionPtr revIDLastSave="0" documentId="13_ncr:1_{7007A6A2-D9C9-4874-A006-B484CB0453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roducción" sheetId="1" r:id="rId1"/>
    <sheet name="Ejemplo y análisis" sheetId="2" r:id="rId2"/>
  </sheets>
  <definedNames>
    <definedName name="_xlchart.v1.0" hidden="1">'Ejemplo y análisis'!$C$5:$C$34</definedName>
  </definedNames>
  <calcPr calcId="181029"/>
</workbook>
</file>

<file path=xl/calcChain.xml><?xml version="1.0" encoding="utf-8"?>
<calcChain xmlns="http://schemas.openxmlformats.org/spreadsheetml/2006/main">
  <c r="F7" i="1" l="1"/>
  <c r="E43" i="2"/>
  <c r="D43" i="2"/>
  <c r="D34" i="2"/>
  <c r="D33" i="2"/>
  <c r="D32" i="2"/>
  <c r="D31" i="2"/>
  <c r="D30" i="2"/>
  <c r="D29" i="2"/>
  <c r="K29" i="2" s="1"/>
  <c r="D28" i="2"/>
  <c r="K28" i="2" s="1"/>
  <c r="D27" i="2"/>
  <c r="D26" i="2"/>
  <c r="D25" i="2"/>
  <c r="J25" i="2" s="1"/>
  <c r="D24" i="2"/>
  <c r="J24" i="2" s="1"/>
  <c r="D23" i="2"/>
  <c r="D22" i="2"/>
  <c r="D21" i="2"/>
  <c r="D20" i="2"/>
  <c r="D19" i="2"/>
  <c r="D18" i="2"/>
  <c r="D17" i="2"/>
  <c r="K17" i="2" s="1"/>
  <c r="D16" i="2"/>
  <c r="K16" i="2" s="1"/>
  <c r="D15" i="2"/>
  <c r="I15" i="2" s="1"/>
  <c r="D14" i="2"/>
  <c r="D13" i="2"/>
  <c r="J13" i="2" s="1"/>
  <c r="D12" i="2"/>
  <c r="I12" i="2" s="1"/>
  <c r="D11" i="2"/>
  <c r="I11" i="2" s="1"/>
  <c r="D10" i="2"/>
  <c r="D9" i="2"/>
  <c r="I9" i="2" s="1"/>
  <c r="D8" i="2"/>
  <c r="I8" i="2" s="1"/>
  <c r="D7" i="2"/>
  <c r="D6" i="2"/>
  <c r="D5" i="2"/>
  <c r="K5" i="2" s="1"/>
  <c r="F4" i="1" l="1"/>
  <c r="F5" i="1"/>
  <c r="K9" i="2"/>
  <c r="J9" i="2"/>
  <c r="I18" i="2"/>
  <c r="K18" i="2"/>
  <c r="J18" i="2"/>
  <c r="I19" i="2"/>
  <c r="K19" i="2"/>
  <c r="J19" i="2"/>
  <c r="K11" i="2"/>
  <c r="J11" i="2"/>
  <c r="K21" i="2"/>
  <c r="J21" i="2"/>
  <c r="I21" i="2"/>
  <c r="K23" i="2"/>
  <c r="J23" i="2"/>
  <c r="I23" i="2"/>
  <c r="I32" i="2"/>
  <c r="K32" i="2"/>
  <c r="J32" i="2"/>
  <c r="J14" i="2"/>
  <c r="I14" i="2"/>
  <c r="K14" i="2"/>
  <c r="K24" i="2"/>
  <c r="I24" i="2"/>
  <c r="K33" i="2"/>
  <c r="J33" i="2"/>
  <c r="I33" i="2"/>
  <c r="I7" i="2"/>
  <c r="K7" i="2"/>
  <c r="J7" i="2"/>
  <c r="I27" i="2"/>
  <c r="K27" i="2"/>
  <c r="J27" i="2"/>
  <c r="K8" i="2"/>
  <c r="J8" i="2"/>
  <c r="K10" i="2"/>
  <c r="J10" i="2"/>
  <c r="I10" i="2"/>
  <c r="K20" i="2"/>
  <c r="J20" i="2"/>
  <c r="I20" i="2"/>
  <c r="K15" i="2"/>
  <c r="J15" i="2"/>
  <c r="J34" i="2"/>
  <c r="K34" i="2"/>
  <c r="I34" i="2"/>
  <c r="K12" i="2"/>
  <c r="J12" i="2"/>
  <c r="I30" i="2"/>
  <c r="K30" i="2"/>
  <c r="J30" i="2"/>
  <c r="K22" i="2"/>
  <c r="J22" i="2"/>
  <c r="I22" i="2"/>
  <c r="I31" i="2"/>
  <c r="K31" i="2"/>
  <c r="J31" i="2"/>
  <c r="B41" i="2"/>
  <c r="B49" i="2"/>
  <c r="B48" i="2"/>
  <c r="B47" i="2"/>
  <c r="J6" i="2"/>
  <c r="I6" i="2"/>
  <c r="B40" i="2"/>
  <c r="K6" i="2"/>
  <c r="B42" i="2"/>
  <c r="J26" i="2"/>
  <c r="I26" i="2"/>
  <c r="K26" i="2"/>
  <c r="I13" i="2"/>
  <c r="I25" i="2"/>
  <c r="K13" i="2"/>
  <c r="K25" i="2"/>
  <c r="I16" i="2"/>
  <c r="I28" i="2"/>
  <c r="I5" i="2"/>
  <c r="I17" i="2"/>
  <c r="I29" i="2"/>
  <c r="F6" i="1"/>
  <c r="J5" i="2"/>
  <c r="J17" i="2"/>
  <c r="J29" i="2"/>
  <c r="F8" i="1"/>
  <c r="J16" i="2"/>
  <c r="J28" i="2"/>
  <c r="B53" i="2" l="1"/>
  <c r="F9" i="1"/>
  <c r="F12" i="1" s="1"/>
  <c r="F14" i="1"/>
  <c r="C41" i="2"/>
  <c r="F41" i="2" s="1"/>
  <c r="D40" i="2"/>
  <c r="D41" i="2"/>
  <c r="D42" i="2"/>
  <c r="C40" i="2"/>
  <c r="F40" i="2" s="1"/>
  <c r="C42" i="2"/>
  <c r="E42" i="2" s="1"/>
  <c r="E41" i="2" l="1"/>
  <c r="E40" i="2"/>
  <c r="B52" i="2" s="1"/>
  <c r="F42" i="2"/>
</calcChain>
</file>

<file path=xl/sharedStrings.xml><?xml version="1.0" encoding="utf-8"?>
<sst xmlns="http://schemas.openxmlformats.org/spreadsheetml/2006/main" count="125" uniqueCount="58">
  <si>
    <t>Plantilla para detectar patrones y definir estándares</t>
  </si>
  <si>
    <t>ID</t>
  </si>
  <si>
    <t>Actividad / Tipo</t>
  </si>
  <si>
    <t>RESUMEN AUTOMÁTICO</t>
  </si>
  <si>
    <t>Nº mediciones</t>
  </si>
  <si>
    <t>Tiempo mínimo</t>
  </si>
  <si>
    <t>Tiempo máximo</t>
  </si>
  <si>
    <t>Media</t>
  </si>
  <si>
    <t>Desviación estándar</t>
  </si>
  <si>
    <t>Coeficiente de variación (%)</t>
  </si>
  <si>
    <t>INTERPRETACIÓN</t>
  </si>
  <si>
    <t>Estado del proceso:</t>
  </si>
  <si>
    <t>¿Conviene segmentar en familias?</t>
  </si>
  <si>
    <t>• El coeficiente de variación (CV) mide la dispersión relativa: CV = (desviación estándar / media) × 100.</t>
  </si>
  <si>
    <t>• Permite comparar variabilidad entre actividades con medias distintas (por eso es más útil que la desviación sola).</t>
  </si>
  <si>
    <t>• Interpretación orientativa: &lt; 15% → proceso estable; 15–30% → variabilidad moderada; &gt; 30% → alta variabilidad (revisar método o segmentar).</t>
  </si>
  <si>
    <t>• Si el CV es alto, revisa primero: interrupciones/esperas, criterios de “familia” del trabajo y diferencias de método.</t>
  </si>
  <si>
    <t>Actividad ejemplo: preparar informes. Registra tiempos, identifica familias y define estándares por familia.</t>
  </si>
  <si>
    <t>Familia (automática)</t>
  </si>
  <si>
    <t>Cómo usar</t>
  </si>
  <si>
    <t>Tiempo Sencillo</t>
  </si>
  <si>
    <t>Tiempo Normal</t>
  </si>
  <si>
    <t>Tiempo Complejo</t>
  </si>
  <si>
    <t>Preparar informe</t>
  </si>
  <si>
    <t>1) Registra ≥ 20–30 mediciones.</t>
  </si>
  <si>
    <t>Fundamento del CV</t>
  </si>
  <si>
    <t>CV = (Desv. estándar / Media) × 100</t>
  </si>
  <si>
    <t>Cuanto mayor, más variabilidad relativa.</t>
  </si>
  <si>
    <t>Útil para comparar actividades distintas.</t>
  </si>
  <si>
    <t>Regla: &lt;15% estable; 15–30% moderada; &gt;30% alta.</t>
  </si>
  <si>
    <t>Resumen por familia (rangos de ejemplo)</t>
  </si>
  <si>
    <t>Familia</t>
  </si>
  <si>
    <t>Nº casos</t>
  </si>
  <si>
    <t>Media (min)</t>
  </si>
  <si>
    <t>Desv. estándar (min)</t>
  </si>
  <si>
    <t>CV (%)</t>
  </si>
  <si>
    <t>Estándar sugerido (min)</t>
  </si>
  <si>
    <t>Sencillo</t>
  </si>
  <si>
    <t>Normal</t>
  </si>
  <si>
    <t>Complejo</t>
  </si>
  <si>
    <t>Distribución (nº de casos por familia)</t>
  </si>
  <si>
    <t>Recomendación automática</t>
  </si>
  <si>
    <t>Diagnóstico:</t>
  </si>
  <si>
    <t>Segmentación:</t>
  </si>
  <si>
    <t>Ejemplo: extraer patrones en trabajos aparentemente variables</t>
  </si>
  <si>
    <t>Tiempo efectivo de trabajo (sin esperas) (min)</t>
  </si>
  <si>
    <t>COEFICIENTE DE VARIACION</t>
  </si>
  <si>
    <t>INSTRUCCIONES</t>
  </si>
  <si>
    <t>1. Registra en la columna C los tiempos efectivos de trabajo, sin contar esperas ni interrupciones.</t>
  </si>
  <si>
    <t xml:space="preserve"> - Si resulta mayor de 15%, existe variabilidad moderada y convendría segmentar.</t>
  </si>
  <si>
    <t xml:space="preserve"> - Si resulta mayor de 30%, existe alta variabilidad y se debe segmentar.</t>
  </si>
  <si>
    <t>3. Usa la hoja Ejemplo y Análisis para segmentar</t>
  </si>
  <si>
    <t>Instrucciones:</t>
  </si>
  <si>
    <t>2. Asigna tipos en la columa D. Si necesitas más de 3, crea nuevos, dales nombre y revisa la lista.</t>
  </si>
  <si>
    <t>2) Revisa familias si hay CV alto.</t>
  </si>
  <si>
    <t>3) Define estándar por familia.</t>
  </si>
  <si>
    <t>2. El Resumen Automático calcula el Coeficiente de Variación:</t>
  </si>
  <si>
    <t>1. Elige intervalos para las familias, de forma que CV&lt;15%. En el ejemplo, 100 y 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</si>
</sst>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b/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2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 indent="1"/>
    </xf>
    <xf numFmtId="0" fontId="7" fillId="0" borderId="0" xfId="0" applyFont="1"/>
    <xf numFmtId="0" fontId="5" fillId="0" borderId="0" xfId="0" applyFont="1"/>
    <xf numFmtId="164" fontId="5" fillId="0" borderId="1" xfId="0" applyNumberFormat="1" applyFont="1" applyBorder="1"/>
    <xf numFmtId="0" fontId="10" fillId="2" borderId="1" xfId="0" applyFont="1" applyFill="1" applyBorder="1" applyAlignment="1">
      <alignment horizontal="left" vertical="center" wrapText="1" indent="1"/>
    </xf>
    <xf numFmtId="164" fontId="9" fillId="2" borderId="1" xfId="0" applyNumberFormat="1" applyFont="1" applyFill="1" applyBorder="1" applyAlignment="1">
      <alignment horizontal="right" vertical="center" wrapText="1" indent="1"/>
    </xf>
    <xf numFmtId="0" fontId="5" fillId="0" borderId="1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workbookViewId="0"/>
  </sheetViews>
  <sheetFormatPr baseColWidth="10" defaultColWidth="9.140625" defaultRowHeight="15"/>
  <cols>
    <col min="1" max="1" width="6" customWidth="1"/>
    <col min="2" max="2" width="28" customWidth="1"/>
    <col min="3" max="3" width="20.42578125" customWidth="1"/>
    <col min="5" max="5" width="34.28515625" customWidth="1"/>
    <col min="6" max="6" width="12.5703125" customWidth="1"/>
  </cols>
  <sheetData>
    <row r="1" spans="1:10" ht="26.25">
      <c r="A1" s="9" t="s">
        <v>0</v>
      </c>
    </row>
    <row r="3" spans="1:10" ht="45">
      <c r="A3" s="4" t="s">
        <v>1</v>
      </c>
      <c r="B3" s="4" t="s">
        <v>2</v>
      </c>
      <c r="C3" s="4" t="s">
        <v>45</v>
      </c>
      <c r="E3" s="15" t="s">
        <v>3</v>
      </c>
      <c r="F3" s="16"/>
    </row>
    <row r="4" spans="1:10">
      <c r="A4" s="7">
        <v>1</v>
      </c>
      <c r="B4" s="6" t="s">
        <v>23</v>
      </c>
      <c r="C4" s="5">
        <v>70</v>
      </c>
      <c r="E4" s="8" t="s">
        <v>4</v>
      </c>
      <c r="F4" s="14">
        <f>COUNT(C4:C33)</f>
        <v>30</v>
      </c>
    </row>
    <row r="5" spans="1:10">
      <c r="A5" s="7">
        <v>2</v>
      </c>
      <c r="B5" s="6" t="s">
        <v>23</v>
      </c>
      <c r="C5" s="5">
        <v>160</v>
      </c>
      <c r="E5" s="8" t="s">
        <v>5</v>
      </c>
      <c r="F5" s="14">
        <f>MIN(C4:C33)</f>
        <v>55</v>
      </c>
    </row>
    <row r="6" spans="1:10">
      <c r="A6" s="7">
        <v>3</v>
      </c>
      <c r="B6" s="6" t="s">
        <v>23</v>
      </c>
      <c r="C6" s="5">
        <v>55</v>
      </c>
      <c r="E6" s="8" t="s">
        <v>6</v>
      </c>
      <c r="F6" s="14">
        <f>MAX(C4:C33)</f>
        <v>420</v>
      </c>
    </row>
    <row r="7" spans="1:10">
      <c r="A7" s="7">
        <v>4</v>
      </c>
      <c r="B7" s="6" t="s">
        <v>23</v>
      </c>
      <c r="C7" s="5">
        <v>360</v>
      </c>
      <c r="E7" s="8" t="s">
        <v>7</v>
      </c>
      <c r="F7" s="11">
        <f>AVERAGE(C4:C33)</f>
        <v>202.5</v>
      </c>
    </row>
    <row r="8" spans="1:10">
      <c r="A8" s="7">
        <v>5</v>
      </c>
      <c r="B8" s="6" t="s">
        <v>23</v>
      </c>
      <c r="C8" s="5">
        <v>180</v>
      </c>
      <c r="E8" s="8" t="s">
        <v>8</v>
      </c>
      <c r="F8" s="11">
        <f>STDEV(C4:C33)</f>
        <v>118.03528110784036</v>
      </c>
    </row>
    <row r="9" spans="1:10" ht="18.75">
      <c r="A9" s="7">
        <v>6</v>
      </c>
      <c r="B9" s="6" t="s">
        <v>23</v>
      </c>
      <c r="C9" s="5">
        <v>75</v>
      </c>
      <c r="E9" s="12" t="s">
        <v>9</v>
      </c>
      <c r="F9" s="13">
        <f>IF(F7=0,0,F8/F7*100)</f>
        <v>58.289027707575492</v>
      </c>
    </row>
    <row r="10" spans="1:10">
      <c r="A10" s="7">
        <v>7</v>
      </c>
      <c r="B10" s="6" t="s">
        <v>23</v>
      </c>
      <c r="C10" s="5">
        <v>140</v>
      </c>
    </row>
    <row r="11" spans="1:10">
      <c r="A11" s="7">
        <v>8</v>
      </c>
      <c r="B11" s="6" t="s">
        <v>23</v>
      </c>
      <c r="C11" s="5">
        <v>420</v>
      </c>
      <c r="E11" s="1" t="s">
        <v>10</v>
      </c>
    </row>
    <row r="12" spans="1:10">
      <c r="A12" s="7">
        <v>9</v>
      </c>
      <c r="B12" s="6" t="s">
        <v>23</v>
      </c>
      <c r="C12" s="5">
        <v>65</v>
      </c>
      <c r="E12" s="8" t="s">
        <v>11</v>
      </c>
      <c r="F12" s="17" t="str">
        <f>IF(F9&lt;15,"Proceso estable",IF(F9&lt;30,"Variabilidad moderada","Alta variabilidad – revisar método o segmentar"))</f>
        <v>Alta variabilidad – revisar método o segmentar</v>
      </c>
      <c r="G12" s="17"/>
      <c r="H12" s="17"/>
      <c r="I12" s="17"/>
      <c r="J12" s="17"/>
    </row>
    <row r="13" spans="1:10">
      <c r="A13" s="7">
        <v>10</v>
      </c>
      <c r="B13" s="6" t="s">
        <v>23</v>
      </c>
      <c r="C13" s="5">
        <v>300</v>
      </c>
    </row>
    <row r="14" spans="1:10">
      <c r="A14" s="7">
        <v>11</v>
      </c>
      <c r="B14" s="6" t="s">
        <v>23</v>
      </c>
      <c r="C14" s="5">
        <v>200</v>
      </c>
      <c r="E14" s="8" t="s">
        <v>12</v>
      </c>
      <c r="F14" s="17" t="str">
        <f>IF(F9&gt;30,"Sí – analizar agrupaciones de tiempos","No necesariamente")</f>
        <v>Sí – analizar agrupaciones de tiempos</v>
      </c>
      <c r="G14" s="17"/>
      <c r="H14" s="17"/>
      <c r="I14" s="17"/>
      <c r="J14" s="17"/>
    </row>
    <row r="15" spans="1:10">
      <c r="A15" s="7">
        <v>12</v>
      </c>
      <c r="B15" s="6" t="s">
        <v>23</v>
      </c>
      <c r="C15" s="5">
        <v>85</v>
      </c>
    </row>
    <row r="16" spans="1:10">
      <c r="A16" s="7">
        <v>13</v>
      </c>
      <c r="B16" s="6" t="s">
        <v>23</v>
      </c>
      <c r="C16" s="5">
        <v>150</v>
      </c>
      <c r="E16" s="10" t="s">
        <v>46</v>
      </c>
    </row>
    <row r="17" spans="1:5">
      <c r="A17" s="7">
        <v>14</v>
      </c>
      <c r="B17" s="6" t="s">
        <v>23</v>
      </c>
      <c r="C17" s="5">
        <v>330</v>
      </c>
      <c r="E17" t="s">
        <v>13</v>
      </c>
    </row>
    <row r="18" spans="1:5">
      <c r="A18" s="7">
        <v>15</v>
      </c>
      <c r="B18" s="6" t="s">
        <v>23</v>
      </c>
      <c r="C18" s="5">
        <v>170</v>
      </c>
      <c r="E18" t="s">
        <v>14</v>
      </c>
    </row>
    <row r="19" spans="1:5">
      <c r="A19" s="7">
        <v>16</v>
      </c>
      <c r="B19" s="6" t="s">
        <v>23</v>
      </c>
      <c r="C19" s="5">
        <v>80</v>
      </c>
      <c r="E19" t="s">
        <v>15</v>
      </c>
    </row>
    <row r="20" spans="1:5">
      <c r="A20" s="7">
        <v>17</v>
      </c>
      <c r="B20" s="6" t="s">
        <v>23</v>
      </c>
      <c r="C20" s="5">
        <v>390</v>
      </c>
      <c r="E20" t="s">
        <v>16</v>
      </c>
    </row>
    <row r="21" spans="1:5">
      <c r="A21" s="7">
        <v>18</v>
      </c>
      <c r="B21" s="6" t="s">
        <v>23</v>
      </c>
      <c r="C21" s="5">
        <v>145</v>
      </c>
    </row>
    <row r="22" spans="1:5">
      <c r="A22" s="7">
        <v>19</v>
      </c>
      <c r="B22" s="6" t="s">
        <v>23</v>
      </c>
      <c r="C22" s="5">
        <v>60</v>
      </c>
      <c r="E22" s="10" t="s">
        <v>47</v>
      </c>
    </row>
    <row r="23" spans="1:5">
      <c r="A23" s="7">
        <v>20</v>
      </c>
      <c r="B23" s="6" t="s">
        <v>23</v>
      </c>
      <c r="C23" s="5">
        <v>205</v>
      </c>
      <c r="E23" t="s">
        <v>48</v>
      </c>
    </row>
    <row r="24" spans="1:5">
      <c r="A24" s="7">
        <v>21</v>
      </c>
      <c r="B24" s="6" t="s">
        <v>23</v>
      </c>
      <c r="C24" s="5">
        <v>320</v>
      </c>
      <c r="E24" t="s">
        <v>56</v>
      </c>
    </row>
    <row r="25" spans="1:5">
      <c r="A25" s="7">
        <v>22</v>
      </c>
      <c r="B25" s="6" t="s">
        <v>23</v>
      </c>
      <c r="C25" s="5">
        <v>155</v>
      </c>
      <c r="E25" t="s">
        <v>49</v>
      </c>
    </row>
    <row r="26" spans="1:5">
      <c r="A26" s="7">
        <v>23</v>
      </c>
      <c r="B26" s="6" t="s">
        <v>23</v>
      </c>
      <c r="C26" s="5">
        <v>360</v>
      </c>
      <c r="E26" t="s">
        <v>50</v>
      </c>
    </row>
    <row r="27" spans="1:5">
      <c r="A27" s="7">
        <v>24</v>
      </c>
      <c r="B27" s="6" t="s">
        <v>23</v>
      </c>
      <c r="C27" s="5">
        <v>135</v>
      </c>
      <c r="E27" t="s">
        <v>51</v>
      </c>
    </row>
    <row r="28" spans="1:5">
      <c r="A28" s="7">
        <v>25</v>
      </c>
      <c r="B28" s="6" t="s">
        <v>23</v>
      </c>
      <c r="C28" s="5">
        <v>310</v>
      </c>
    </row>
    <row r="29" spans="1:5">
      <c r="A29" s="7">
        <v>26</v>
      </c>
      <c r="B29" s="6" t="s">
        <v>23</v>
      </c>
      <c r="C29" s="5">
        <v>190</v>
      </c>
    </row>
    <row r="30" spans="1:5">
      <c r="A30" s="7">
        <v>27</v>
      </c>
      <c r="B30" s="6" t="s">
        <v>23</v>
      </c>
      <c r="C30" s="5">
        <v>400</v>
      </c>
    </row>
    <row r="31" spans="1:5">
      <c r="A31" s="7">
        <v>28</v>
      </c>
      <c r="B31" s="6" t="s">
        <v>23</v>
      </c>
      <c r="C31" s="5">
        <v>75</v>
      </c>
    </row>
    <row r="32" spans="1:5">
      <c r="A32" s="7">
        <v>29</v>
      </c>
      <c r="B32" s="6" t="s">
        <v>23</v>
      </c>
      <c r="C32" s="5">
        <v>150</v>
      </c>
    </row>
    <row r="33" spans="1:3">
      <c r="A33" s="7">
        <v>30</v>
      </c>
      <c r="B33" s="6" t="s">
        <v>23</v>
      </c>
      <c r="C33" s="5">
        <v>340</v>
      </c>
    </row>
    <row r="34" spans="1:3">
      <c r="A34" s="3"/>
    </row>
  </sheetData>
  <mergeCells count="3">
    <mergeCell ref="E3:F3"/>
    <mergeCell ref="F12:J12"/>
    <mergeCell ref="F14:J14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showGridLines="0" workbookViewId="0">
      <pane ySplit="4" topLeftCell="A17" activePane="bottomLeft" state="frozen"/>
      <selection pane="bottomLeft" activeCell="H33" sqref="H33"/>
    </sheetView>
  </sheetViews>
  <sheetFormatPr baseColWidth="10" defaultColWidth="9.140625" defaultRowHeight="15"/>
  <cols>
    <col min="1" max="1" width="17.28515625" customWidth="1"/>
    <col min="2" max="2" width="26" customWidth="1"/>
    <col min="3" max="3" width="20" customWidth="1"/>
    <col min="4" max="4" width="28" customWidth="1"/>
    <col min="5" max="5" width="9" customWidth="1"/>
    <col min="6" max="6" width="14.7109375" customWidth="1"/>
    <col min="8" max="8" width="53.85546875" customWidth="1"/>
    <col min="9" max="11" width="13" hidden="1" customWidth="1"/>
  </cols>
  <sheetData>
    <row r="1" spans="1:11" ht="18.75">
      <c r="A1" s="22" t="s">
        <v>44</v>
      </c>
      <c r="B1" s="20"/>
      <c r="C1" s="20"/>
      <c r="D1" s="20"/>
      <c r="E1" s="20"/>
      <c r="F1" s="20"/>
      <c r="G1" s="20"/>
      <c r="H1" s="20"/>
    </row>
    <row r="2" spans="1:11">
      <c r="A2" s="21" t="s">
        <v>17</v>
      </c>
      <c r="B2" s="20"/>
      <c r="C2" s="20"/>
      <c r="D2" s="20"/>
      <c r="E2" s="20"/>
      <c r="F2" s="20"/>
      <c r="G2" s="20"/>
      <c r="H2" s="20"/>
    </row>
    <row r="4" spans="1:11" ht="45">
      <c r="A4" s="4" t="s">
        <v>1</v>
      </c>
      <c r="B4" s="4" t="s">
        <v>2</v>
      </c>
      <c r="C4" s="4" t="s">
        <v>45</v>
      </c>
      <c r="D4" s="4" t="s">
        <v>18</v>
      </c>
      <c r="H4" s="2" t="s">
        <v>19</v>
      </c>
      <c r="I4" s="1" t="s">
        <v>20</v>
      </c>
      <c r="J4" s="1" t="s">
        <v>21</v>
      </c>
      <c r="K4" s="1" t="s">
        <v>22</v>
      </c>
    </row>
    <row r="5" spans="1:11">
      <c r="A5" s="6">
        <v>1</v>
      </c>
      <c r="B5" s="6" t="s">
        <v>23</v>
      </c>
      <c r="C5" s="6">
        <v>70</v>
      </c>
      <c r="D5" s="6" t="str">
        <f t="shared" ref="D5:D34" si="0">IF(C5&lt;=100,"Sencillo",IF(C5&lt;=220,"Normal","Complejo"))</f>
        <v>Sencillo</v>
      </c>
      <c r="H5" t="s">
        <v>24</v>
      </c>
      <c r="I5">
        <f t="shared" ref="I5:I34" si="1">IF($D5="Sencillo",$C5,"")</f>
        <v>70</v>
      </c>
      <c r="J5" t="str">
        <f t="shared" ref="J5:J34" si="2">IF($D5="Normal",$C5,"")</f>
        <v/>
      </c>
      <c r="K5" t="str">
        <f t="shared" ref="K5:K34" si="3">IF($D5="Complejo",$C5,"")</f>
        <v/>
      </c>
    </row>
    <row r="6" spans="1:11">
      <c r="A6" s="6">
        <v>2</v>
      </c>
      <c r="B6" s="6" t="s">
        <v>23</v>
      </c>
      <c r="C6" s="6">
        <v>160</v>
      </c>
      <c r="D6" s="6" t="str">
        <f t="shared" si="0"/>
        <v>Normal</v>
      </c>
      <c r="H6" t="s">
        <v>54</v>
      </c>
      <c r="I6" t="str">
        <f t="shared" si="1"/>
        <v/>
      </c>
      <c r="J6">
        <f t="shared" si="2"/>
        <v>160</v>
      </c>
      <c r="K6" t="str">
        <f t="shared" si="3"/>
        <v/>
      </c>
    </row>
    <row r="7" spans="1:11">
      <c r="A7" s="6">
        <v>3</v>
      </c>
      <c r="B7" s="6" t="s">
        <v>23</v>
      </c>
      <c r="C7" s="6">
        <v>55</v>
      </c>
      <c r="D7" s="6" t="str">
        <f t="shared" si="0"/>
        <v>Sencillo</v>
      </c>
      <c r="H7" t="s">
        <v>55</v>
      </c>
      <c r="I7">
        <f t="shared" si="1"/>
        <v>55</v>
      </c>
      <c r="J7" t="str">
        <f t="shared" si="2"/>
        <v/>
      </c>
      <c r="K7" t="str">
        <f t="shared" si="3"/>
        <v/>
      </c>
    </row>
    <row r="8" spans="1:11">
      <c r="A8" s="6">
        <v>4</v>
      </c>
      <c r="B8" s="6" t="s">
        <v>23</v>
      </c>
      <c r="C8" s="6">
        <v>360</v>
      </c>
      <c r="D8" s="6" t="str">
        <f t="shared" si="0"/>
        <v>Complejo</v>
      </c>
      <c r="I8" t="str">
        <f t="shared" si="1"/>
        <v/>
      </c>
      <c r="J8" t="str">
        <f t="shared" si="2"/>
        <v/>
      </c>
      <c r="K8">
        <f t="shared" si="3"/>
        <v>360</v>
      </c>
    </row>
    <row r="9" spans="1:11">
      <c r="A9" s="6">
        <v>5</v>
      </c>
      <c r="B9" s="6" t="s">
        <v>23</v>
      </c>
      <c r="C9" s="6">
        <v>180</v>
      </c>
      <c r="D9" s="6" t="str">
        <f t="shared" si="0"/>
        <v>Normal</v>
      </c>
      <c r="I9" t="str">
        <f t="shared" si="1"/>
        <v/>
      </c>
      <c r="J9">
        <f t="shared" si="2"/>
        <v>180</v>
      </c>
      <c r="K9" t="str">
        <f t="shared" si="3"/>
        <v/>
      </c>
    </row>
    <row r="10" spans="1:11">
      <c r="A10" s="6">
        <v>6</v>
      </c>
      <c r="B10" s="6" t="s">
        <v>23</v>
      </c>
      <c r="C10" s="6">
        <v>75</v>
      </c>
      <c r="D10" s="6" t="str">
        <f t="shared" si="0"/>
        <v>Sencillo</v>
      </c>
      <c r="H10" s="10" t="s">
        <v>25</v>
      </c>
      <c r="I10">
        <f t="shared" si="1"/>
        <v>75</v>
      </c>
      <c r="J10" t="str">
        <f t="shared" si="2"/>
        <v/>
      </c>
      <c r="K10" t="str">
        <f t="shared" si="3"/>
        <v/>
      </c>
    </row>
    <row r="11" spans="1:11">
      <c r="A11" s="6">
        <v>7</v>
      </c>
      <c r="B11" s="6" t="s">
        <v>23</v>
      </c>
      <c r="C11" s="6">
        <v>140</v>
      </c>
      <c r="D11" s="6" t="str">
        <f t="shared" si="0"/>
        <v>Normal</v>
      </c>
      <c r="H11" t="s">
        <v>26</v>
      </c>
      <c r="I11" t="str">
        <f t="shared" si="1"/>
        <v/>
      </c>
      <c r="J11">
        <f t="shared" si="2"/>
        <v>140</v>
      </c>
      <c r="K11" t="str">
        <f t="shared" si="3"/>
        <v/>
      </c>
    </row>
    <row r="12" spans="1:11">
      <c r="A12" s="6">
        <v>8</v>
      </c>
      <c r="B12" s="6" t="s">
        <v>23</v>
      </c>
      <c r="C12" s="6">
        <v>420</v>
      </c>
      <c r="D12" s="6" t="str">
        <f t="shared" si="0"/>
        <v>Complejo</v>
      </c>
      <c r="H12" t="s">
        <v>27</v>
      </c>
      <c r="I12" t="str">
        <f t="shared" si="1"/>
        <v/>
      </c>
      <c r="J12" t="str">
        <f t="shared" si="2"/>
        <v/>
      </c>
      <c r="K12">
        <f t="shared" si="3"/>
        <v>420</v>
      </c>
    </row>
    <row r="13" spans="1:11">
      <c r="A13" s="6">
        <v>9</v>
      </c>
      <c r="B13" s="6" t="s">
        <v>23</v>
      </c>
      <c r="C13" s="6">
        <v>65</v>
      </c>
      <c r="D13" s="6" t="str">
        <f t="shared" si="0"/>
        <v>Sencillo</v>
      </c>
      <c r="H13" t="s">
        <v>28</v>
      </c>
      <c r="I13">
        <f t="shared" si="1"/>
        <v>65</v>
      </c>
      <c r="J13" t="str">
        <f t="shared" si="2"/>
        <v/>
      </c>
      <c r="K13" t="str">
        <f t="shared" si="3"/>
        <v/>
      </c>
    </row>
    <row r="14" spans="1:11">
      <c r="A14" s="6">
        <v>10</v>
      </c>
      <c r="B14" s="6" t="s">
        <v>23</v>
      </c>
      <c r="C14" s="6">
        <v>300</v>
      </c>
      <c r="D14" s="6" t="str">
        <f t="shared" si="0"/>
        <v>Complejo</v>
      </c>
      <c r="H14" t="s">
        <v>29</v>
      </c>
      <c r="I14" t="str">
        <f t="shared" si="1"/>
        <v/>
      </c>
      <c r="J14" t="str">
        <f t="shared" si="2"/>
        <v/>
      </c>
      <c r="K14">
        <f t="shared" si="3"/>
        <v>300</v>
      </c>
    </row>
    <row r="15" spans="1:11">
      <c r="A15" s="6">
        <v>11</v>
      </c>
      <c r="B15" s="6" t="s">
        <v>23</v>
      </c>
      <c r="C15" s="6">
        <v>200</v>
      </c>
      <c r="D15" s="6" t="str">
        <f t="shared" si="0"/>
        <v>Normal</v>
      </c>
      <c r="I15" t="str">
        <f t="shared" si="1"/>
        <v/>
      </c>
      <c r="J15">
        <f t="shared" si="2"/>
        <v>200</v>
      </c>
      <c r="K15" t="str">
        <f t="shared" si="3"/>
        <v/>
      </c>
    </row>
    <row r="16" spans="1:11">
      <c r="A16" s="6">
        <v>12</v>
      </c>
      <c r="B16" s="6" t="s">
        <v>23</v>
      </c>
      <c r="C16" s="6">
        <v>85</v>
      </c>
      <c r="D16" s="6" t="str">
        <f t="shared" si="0"/>
        <v>Sencillo</v>
      </c>
      <c r="H16" s="2" t="s">
        <v>52</v>
      </c>
      <c r="I16">
        <f t="shared" si="1"/>
        <v>85</v>
      </c>
      <c r="J16" t="str">
        <f t="shared" si="2"/>
        <v/>
      </c>
      <c r="K16" t="str">
        <f t="shared" si="3"/>
        <v/>
      </c>
    </row>
    <row r="17" spans="1:11">
      <c r="A17" s="6">
        <v>13</v>
      </c>
      <c r="B17" s="6" t="s">
        <v>23</v>
      </c>
      <c r="C17" s="6">
        <v>150</v>
      </c>
      <c r="D17" s="6" t="str">
        <f t="shared" si="0"/>
        <v>Normal</v>
      </c>
      <c r="H17" t="s">
        <v>57</v>
      </c>
      <c r="I17" t="str">
        <f t="shared" si="1"/>
        <v/>
      </c>
      <c r="J17">
        <f t="shared" si="2"/>
        <v>150</v>
      </c>
      <c r="K17" t="str">
        <f t="shared" si="3"/>
        <v/>
      </c>
    </row>
    <row r="18" spans="1:11">
      <c r="A18" s="6">
        <v>14</v>
      </c>
      <c r="B18" s="6" t="s">
        <v>23</v>
      </c>
      <c r="C18" s="6">
        <v>330</v>
      </c>
      <c r="D18" s="6" t="str">
        <f t="shared" si="0"/>
        <v>Complejo</v>
      </c>
      <c r="H18" t="s">
        <v>53</v>
      </c>
      <c r="I18" t="str">
        <f t="shared" si="1"/>
        <v/>
      </c>
      <c r="J18" t="str">
        <f t="shared" si="2"/>
        <v/>
      </c>
      <c r="K18">
        <f t="shared" si="3"/>
        <v>330</v>
      </c>
    </row>
    <row r="19" spans="1:11">
      <c r="A19" s="6">
        <v>15</v>
      </c>
      <c r="B19" s="6" t="s">
        <v>23</v>
      </c>
      <c r="C19" s="6">
        <v>170</v>
      </c>
      <c r="D19" s="6" t="str">
        <f t="shared" si="0"/>
        <v>Normal</v>
      </c>
      <c r="I19" t="str">
        <f t="shared" si="1"/>
        <v/>
      </c>
      <c r="J19">
        <f t="shared" si="2"/>
        <v>170</v>
      </c>
      <c r="K19" t="str">
        <f t="shared" si="3"/>
        <v/>
      </c>
    </row>
    <row r="20" spans="1:11">
      <c r="A20" s="6">
        <v>16</v>
      </c>
      <c r="B20" s="6" t="s">
        <v>23</v>
      </c>
      <c r="C20" s="6">
        <v>80</v>
      </c>
      <c r="D20" s="6" t="str">
        <f t="shared" si="0"/>
        <v>Sencillo</v>
      </c>
      <c r="I20">
        <f t="shared" si="1"/>
        <v>80</v>
      </c>
      <c r="J20" t="str">
        <f t="shared" si="2"/>
        <v/>
      </c>
      <c r="K20" t="str">
        <f t="shared" si="3"/>
        <v/>
      </c>
    </row>
    <row r="21" spans="1:11">
      <c r="A21" s="6">
        <v>17</v>
      </c>
      <c r="B21" s="6" t="s">
        <v>23</v>
      </c>
      <c r="C21" s="6">
        <v>390</v>
      </c>
      <c r="D21" s="6" t="str">
        <f t="shared" si="0"/>
        <v>Complejo</v>
      </c>
      <c r="I21" t="str">
        <f t="shared" si="1"/>
        <v/>
      </c>
      <c r="J21" t="str">
        <f t="shared" si="2"/>
        <v/>
      </c>
      <c r="K21">
        <f t="shared" si="3"/>
        <v>390</v>
      </c>
    </row>
    <row r="22" spans="1:11">
      <c r="A22" s="6">
        <v>18</v>
      </c>
      <c r="B22" s="6" t="s">
        <v>23</v>
      </c>
      <c r="C22" s="6">
        <v>145</v>
      </c>
      <c r="D22" s="6" t="str">
        <f t="shared" si="0"/>
        <v>Normal</v>
      </c>
      <c r="I22" t="str">
        <f t="shared" si="1"/>
        <v/>
      </c>
      <c r="J22">
        <f t="shared" si="2"/>
        <v>145</v>
      </c>
      <c r="K22" t="str">
        <f t="shared" si="3"/>
        <v/>
      </c>
    </row>
    <row r="23" spans="1:11">
      <c r="A23" s="6">
        <v>19</v>
      </c>
      <c r="B23" s="6" t="s">
        <v>23</v>
      </c>
      <c r="C23" s="6">
        <v>60</v>
      </c>
      <c r="D23" s="6" t="str">
        <f t="shared" si="0"/>
        <v>Sencillo</v>
      </c>
      <c r="I23">
        <f t="shared" si="1"/>
        <v>60</v>
      </c>
      <c r="J23" t="str">
        <f t="shared" si="2"/>
        <v/>
      </c>
      <c r="K23" t="str">
        <f t="shared" si="3"/>
        <v/>
      </c>
    </row>
    <row r="24" spans="1:11">
      <c r="A24" s="6">
        <v>20</v>
      </c>
      <c r="B24" s="6" t="s">
        <v>23</v>
      </c>
      <c r="C24" s="6">
        <v>205</v>
      </c>
      <c r="D24" s="6" t="str">
        <f t="shared" si="0"/>
        <v>Normal</v>
      </c>
      <c r="I24" t="str">
        <f t="shared" si="1"/>
        <v/>
      </c>
      <c r="J24">
        <f t="shared" si="2"/>
        <v>205</v>
      </c>
      <c r="K24" t="str">
        <f t="shared" si="3"/>
        <v/>
      </c>
    </row>
    <row r="25" spans="1:11">
      <c r="A25" s="6">
        <v>21</v>
      </c>
      <c r="B25" s="6" t="s">
        <v>23</v>
      </c>
      <c r="C25" s="6">
        <v>320</v>
      </c>
      <c r="D25" s="6" t="str">
        <f t="shared" si="0"/>
        <v>Complejo</v>
      </c>
      <c r="I25" t="str">
        <f t="shared" si="1"/>
        <v/>
      </c>
      <c r="J25" t="str">
        <f t="shared" si="2"/>
        <v/>
      </c>
      <c r="K25">
        <f t="shared" si="3"/>
        <v>320</v>
      </c>
    </row>
    <row r="26" spans="1:11">
      <c r="A26" s="6">
        <v>22</v>
      </c>
      <c r="B26" s="6" t="s">
        <v>23</v>
      </c>
      <c r="C26" s="6">
        <v>155</v>
      </c>
      <c r="D26" s="6" t="str">
        <f t="shared" si="0"/>
        <v>Normal</v>
      </c>
      <c r="I26" t="str">
        <f t="shared" si="1"/>
        <v/>
      </c>
      <c r="J26">
        <f t="shared" si="2"/>
        <v>155</v>
      </c>
      <c r="K26" t="str">
        <f t="shared" si="3"/>
        <v/>
      </c>
    </row>
    <row r="27" spans="1:11">
      <c r="A27" s="6">
        <v>23</v>
      </c>
      <c r="B27" s="6" t="s">
        <v>23</v>
      </c>
      <c r="C27" s="6">
        <v>360</v>
      </c>
      <c r="D27" s="6" t="str">
        <f t="shared" si="0"/>
        <v>Complejo</v>
      </c>
      <c r="I27" t="str">
        <f t="shared" si="1"/>
        <v/>
      </c>
      <c r="J27" t="str">
        <f t="shared" si="2"/>
        <v/>
      </c>
      <c r="K27">
        <f t="shared" si="3"/>
        <v>360</v>
      </c>
    </row>
    <row r="28" spans="1:11">
      <c r="A28" s="6">
        <v>24</v>
      </c>
      <c r="B28" s="6" t="s">
        <v>23</v>
      </c>
      <c r="C28" s="6">
        <v>135</v>
      </c>
      <c r="D28" s="6" t="str">
        <f t="shared" si="0"/>
        <v>Normal</v>
      </c>
      <c r="I28" t="str">
        <f t="shared" si="1"/>
        <v/>
      </c>
      <c r="J28">
        <f t="shared" si="2"/>
        <v>135</v>
      </c>
      <c r="K28" t="str">
        <f t="shared" si="3"/>
        <v/>
      </c>
    </row>
    <row r="29" spans="1:11">
      <c r="A29" s="6">
        <v>25</v>
      </c>
      <c r="B29" s="6" t="s">
        <v>23</v>
      </c>
      <c r="C29" s="6">
        <v>310</v>
      </c>
      <c r="D29" s="6" t="str">
        <f t="shared" si="0"/>
        <v>Complejo</v>
      </c>
      <c r="I29" t="str">
        <f t="shared" si="1"/>
        <v/>
      </c>
      <c r="J29" t="str">
        <f t="shared" si="2"/>
        <v/>
      </c>
      <c r="K29">
        <f t="shared" si="3"/>
        <v>310</v>
      </c>
    </row>
    <row r="30" spans="1:11">
      <c r="A30" s="6">
        <v>26</v>
      </c>
      <c r="B30" s="6" t="s">
        <v>23</v>
      </c>
      <c r="C30" s="6">
        <v>190</v>
      </c>
      <c r="D30" s="6" t="str">
        <f t="shared" si="0"/>
        <v>Normal</v>
      </c>
      <c r="I30" t="str">
        <f t="shared" si="1"/>
        <v/>
      </c>
      <c r="J30">
        <f t="shared" si="2"/>
        <v>190</v>
      </c>
      <c r="K30" t="str">
        <f t="shared" si="3"/>
        <v/>
      </c>
    </row>
    <row r="31" spans="1:11">
      <c r="A31" s="6">
        <v>27</v>
      </c>
      <c r="B31" s="6" t="s">
        <v>23</v>
      </c>
      <c r="C31" s="6">
        <v>400</v>
      </c>
      <c r="D31" s="6" t="str">
        <f t="shared" si="0"/>
        <v>Complejo</v>
      </c>
      <c r="I31" t="str">
        <f t="shared" si="1"/>
        <v/>
      </c>
      <c r="J31" t="str">
        <f t="shared" si="2"/>
        <v/>
      </c>
      <c r="K31">
        <f t="shared" si="3"/>
        <v>400</v>
      </c>
    </row>
    <row r="32" spans="1:11">
      <c r="A32" s="6">
        <v>28</v>
      </c>
      <c r="B32" s="6" t="s">
        <v>23</v>
      </c>
      <c r="C32" s="6">
        <v>75</v>
      </c>
      <c r="D32" s="6" t="str">
        <f t="shared" si="0"/>
        <v>Sencillo</v>
      </c>
      <c r="I32">
        <f t="shared" si="1"/>
        <v>75</v>
      </c>
      <c r="J32" t="str">
        <f t="shared" si="2"/>
        <v/>
      </c>
      <c r="K32" t="str">
        <f t="shared" si="3"/>
        <v/>
      </c>
    </row>
    <row r="33" spans="1:11">
      <c r="A33" s="6">
        <v>29</v>
      </c>
      <c r="B33" s="6" t="s">
        <v>23</v>
      </c>
      <c r="C33" s="6">
        <v>150</v>
      </c>
      <c r="D33" s="6" t="str">
        <f t="shared" si="0"/>
        <v>Normal</v>
      </c>
      <c r="I33" t="str">
        <f t="shared" si="1"/>
        <v/>
      </c>
      <c r="J33">
        <f t="shared" si="2"/>
        <v>150</v>
      </c>
      <c r="K33" t="str">
        <f t="shared" si="3"/>
        <v/>
      </c>
    </row>
    <row r="34" spans="1:11">
      <c r="A34" s="6">
        <v>30</v>
      </c>
      <c r="B34" s="6" t="s">
        <v>23</v>
      </c>
      <c r="C34" s="6">
        <v>340</v>
      </c>
      <c r="D34" s="6" t="str">
        <f t="shared" si="0"/>
        <v>Complejo</v>
      </c>
      <c r="I34" t="str">
        <f t="shared" si="1"/>
        <v/>
      </c>
      <c r="J34" t="str">
        <f t="shared" si="2"/>
        <v/>
      </c>
      <c r="K34">
        <f t="shared" si="3"/>
        <v>340</v>
      </c>
    </row>
    <row r="37" spans="1:11">
      <c r="A37" s="19" t="s">
        <v>30</v>
      </c>
      <c r="B37" s="20"/>
      <c r="C37" s="20"/>
      <c r="D37" s="20"/>
      <c r="E37" s="20"/>
      <c r="F37" s="20"/>
    </row>
    <row r="39" spans="1:11" ht="36.75" customHeight="1">
      <c r="A39" s="4" t="s">
        <v>31</v>
      </c>
      <c r="B39" s="4" t="s">
        <v>32</v>
      </c>
      <c r="C39" s="4" t="s">
        <v>33</v>
      </c>
      <c r="D39" s="4" t="s">
        <v>34</v>
      </c>
      <c r="E39" s="4" t="s">
        <v>35</v>
      </c>
      <c r="F39" s="4" t="s">
        <v>36</v>
      </c>
    </row>
    <row r="40" spans="1:11" ht="18.75">
      <c r="A40" s="26" t="s">
        <v>37</v>
      </c>
      <c r="B40" s="26">
        <f>COUNTIF($D$5:$D$34,"Sencillo")</f>
        <v>8</v>
      </c>
      <c r="C40" s="27">
        <f>IF(B40=0,"",AVERAGEIF($D$5:$D$34,"Sencillo",$C$5:$C$34))</f>
        <v>70.625</v>
      </c>
      <c r="D40" s="28">
        <f>IF(B41=0,"",STDEV(I5:I34))</f>
        <v>10.155048005794951</v>
      </c>
      <c r="E40" s="27">
        <f>IF(C40=0,"",D40/C40*100)</f>
        <v>14.378829034753911</v>
      </c>
      <c r="F40" s="29">
        <f>IF(B40=0,"",ROUND(C40,0))</f>
        <v>71</v>
      </c>
    </row>
    <row r="41" spans="1:11" ht="18.75">
      <c r="A41" s="26" t="s">
        <v>38</v>
      </c>
      <c r="B41" s="26">
        <f>COUNTIF($D$5:$D$34,"Normal")</f>
        <v>12</v>
      </c>
      <c r="C41" s="27">
        <f>IF(B41=0,"",AVERAGEIF($D$5:$D$34,"Normal",$C$5:$C$34))</f>
        <v>165</v>
      </c>
      <c r="D41" s="28">
        <f>IF(B42=0,"",STDEV(J6:J35))</f>
        <v>23.74102701309199</v>
      </c>
      <c r="E41" s="27">
        <f>IF(C41=0,"",D41/C41*100)</f>
        <v>14.388501220055753</v>
      </c>
      <c r="F41" s="29">
        <f>IF(B41=0,"",ROUND(C41,0))</f>
        <v>165</v>
      </c>
    </row>
    <row r="42" spans="1:11" ht="18.75">
      <c r="A42" s="26" t="s">
        <v>39</v>
      </c>
      <c r="B42" s="26">
        <f>COUNTIF($D$5:$D$34,"Complejo")</f>
        <v>10</v>
      </c>
      <c r="C42" s="27">
        <f>IF(B42=0,"",AVERAGEIF($D$5:$D$34,"Complejo",$C$5:$C$34))</f>
        <v>353</v>
      </c>
      <c r="D42" s="28">
        <f>IF(B42=0,"",STDEV(K5:K34))</f>
        <v>40.290610982378183</v>
      </c>
      <c r="E42" s="27">
        <f>IF(C42=0,"",D42/C42*100)</f>
        <v>11.413770816537729</v>
      </c>
      <c r="F42" s="29">
        <f>IF(B42=0,"",ROUND(C42,0))</f>
        <v>353</v>
      </c>
    </row>
    <row r="43" spans="1:11">
      <c r="D43" t="str">
        <f>IF(B43=0,"",STDEV(K5:K34))</f>
        <v/>
      </c>
      <c r="E43" t="str">
        <f>IF(C43=0,"",D43/C43*100)</f>
        <v/>
      </c>
    </row>
    <row r="45" spans="1:11">
      <c r="A45" s="19" t="s">
        <v>40</v>
      </c>
      <c r="B45" s="20"/>
      <c r="C45" s="20"/>
    </row>
    <row r="46" spans="1:11">
      <c r="A46" s="24" t="s">
        <v>31</v>
      </c>
      <c r="B46" s="25" t="s">
        <v>32</v>
      </c>
    </row>
    <row r="47" spans="1:11">
      <c r="A47" s="14" t="s">
        <v>37</v>
      </c>
      <c r="B47" s="5">
        <f>COUNTIF($D$5:$D$34,"Sencillo")</f>
        <v>8</v>
      </c>
    </row>
    <row r="48" spans="1:11">
      <c r="A48" s="14" t="s">
        <v>38</v>
      </c>
      <c r="B48" s="5">
        <f>COUNTIF($D$5:$D$34,"Normal")</f>
        <v>12</v>
      </c>
    </row>
    <row r="49" spans="1:3">
      <c r="A49" s="14" t="s">
        <v>39</v>
      </c>
      <c r="B49" s="5">
        <f>COUNTIF($D$5:$D$34,"Complejo")</f>
        <v>10</v>
      </c>
    </row>
    <row r="51" spans="1:3" ht="30" customHeight="1">
      <c r="A51" s="18" t="s">
        <v>41</v>
      </c>
      <c r="B51" s="18"/>
      <c r="C51" s="18"/>
    </row>
    <row r="52" spans="1:3" ht="45" customHeight="1">
      <c r="A52" s="4" t="s">
        <v>42</v>
      </c>
      <c r="B52" s="23" t="str">
        <f>IF(MAX(E40:E42)&gt;30,"Alta variabilidad en alguna familia – revisar método","Variabilidad razonable")</f>
        <v>Variabilidad razonable</v>
      </c>
      <c r="C52" s="23"/>
    </row>
    <row r="53" spans="1:3" ht="45" customHeight="1">
      <c r="A53" s="4" t="s">
        <v>43</v>
      </c>
      <c r="B53" s="23" t="str">
        <f>IF(COUNTIF(B40:B42,"&gt;5")&gt;1,"Existen familias consolidadas – mantener procesos diferenciados","Revisar si conviene segmentar mejor")</f>
        <v>Existen familias consolidadas – mantener procesos diferenciados</v>
      </c>
      <c r="C53" s="23"/>
    </row>
  </sheetData>
  <mergeCells count="7">
    <mergeCell ref="A1:H1"/>
    <mergeCell ref="A45:C45"/>
    <mergeCell ref="A51:C51"/>
    <mergeCell ref="B52:C52"/>
    <mergeCell ref="B53:C53"/>
    <mergeCell ref="A37:F37"/>
    <mergeCell ref="A2:H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Introducción</vt:lpstr>
      <vt:lpstr>Ejemplo y análisis</vt:lpstr>
    </vt:vector>
  </TitlesOfParts>
  <Company>Escuela de Lean Management®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Medición de Patrones</dc:title>
  <dc:creator>Escuela de Lean Management®</dc:creator>
  <cp:lastModifiedBy>Fernando Calderón</cp:lastModifiedBy>
  <dcterms:created xsi:type="dcterms:W3CDTF">2026-03-03T13:40:43Z</dcterms:created>
  <dcterms:modified xsi:type="dcterms:W3CDTF">2026-03-03T19:57:19Z</dcterms:modified>
</cp:coreProperties>
</file>